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0"/>
  </bookViews>
  <sheets>
    <sheet name="Лист1" sheetId="1" r:id="rId1"/>
    <sheet name="Лист2" sheetId="2" r:id="rId2"/>
  </sheets>
  <externalReferences>
    <externalReference r:id="rId3"/>
  </externalReferences>
  <calcPr calcId="152511"/>
</workbook>
</file>

<file path=xl/sharedStrings.xml><?xml version="1.0" encoding="utf-8"?>
<sst xmlns="http://schemas.openxmlformats.org/spreadsheetml/2006/main">
  <si>
    <t>`</t>
  </si>
  <si>
    <t>Сумма(USD)</t>
  </si>
  <si>
    <t>Сумма(RUB)</t>
  </si>
  <si>
    <t>Курс</t>
  </si>
  <si>
    <t>Куда зарабатывать</t>
  </si>
  <si>
    <t>Минимальная сумма(RUB)</t>
  </si>
  <si>
    <t>Минимальная сумма(USD)</t>
  </si>
  <si>
    <t>Осталось(RUB)</t>
  </si>
  <si>
    <t>Осталось(USD)</t>
  </si>
  <si>
    <t>До следующего десятка(RUB)</t>
  </si>
  <si>
    <t>До следующего десятка(USD)</t>
  </si>
  <si>
    <t>Минимальная сумма(Points)</t>
  </si>
  <si>
    <t>Комиссия</t>
  </si>
  <si>
    <t>Курс(USD)</t>
  </si>
  <si>
    <t>Курс(RUB)</t>
  </si>
  <si>
    <t>Курс(Points)</t>
  </si>
  <si>
    <t>Итоговая сумма(с комиссией)(RUB)</t>
  </si>
  <si>
    <t>Итоговая сумма(с комиссией)(USD)</t>
  </si>
  <si>
    <t>Итоговая сумма(с комиссией)(Points)</t>
  </si>
  <si>
    <t>Баланс(RUB)</t>
  </si>
  <si>
    <t>Баланс(USD)</t>
  </si>
  <si>
    <t>Баланс(Points)</t>
  </si>
  <si>
    <t xml:space="preserve">10,69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</si>
</sst>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>
    <numFmt numFmtId="44" formatCode="_-* #,##0.00\ &quot;₽&quot;_-;\-* #,##0.00\ &quot;₽&quot;_-;_-* &quot;-&quot;??\ &quot;₽&quot;_-;_-@_-"/>
    <numFmt numFmtId="164" formatCode="_-[$$-409]* #,##0.00_ ;_-[$$-409]* \-#,##0.00\ ;_-[$$-409]* &quot;-&quot;??_ ;_-@_ "/>
    <numFmt numFmtId="165" formatCode="_-* #,##0.00\ [$₽-419]_-;\-* #,##0.00\ [$₽-419]_-;_-* &quot;-&quot;??\ [$₽-419]_-;_-@_-"/>
  </numFmts>
  <fonts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</fonts>
  <fills>
    <fill>
      <patternFill patternType="none"/>
    </fill>
    <fill>
      <patternFill patternType="gray125"/>
    </fill>
    <fill>
      <patternFill patternType="none"/>
    </fill>
  </fills>
  <borders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>
    <xf numFmtId="0" fontId="0" fillId="0" borderId="0" xfId="0"/>
    <xf numFmtId="44" fontId="0" fillId="0" borderId="0" xfId="0" applyNumberFormat="1"/>
    <xf numFmtId="164" fontId="0" fillId="0" borderId="0" xfId="1" applyNumberFormat="1" applyFont="1"/>
    <xf numFmtId="2" fontId="0" fillId="0" borderId="0" xfId="0" applyNumberFormat="1"/>
    <xf numFmtId="164" fontId="0" fillId="0" borderId="0" xfId="0" applyNumberFormat="1"/>
    <xf numFmtId="0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0" fillId="0" borderId="0" xfId="0" applyNumberFormat="1" applyAlignment="1">
      <alignment horizontal="right"/>
    </xf>
    <xf numFmtId="164" fontId="2" fillId="2" borderId="1" xfId="0" applyNumberFormat="1" applyFont="1" applyFill="1" applyBorder="1"/>
    <xf numFmtId="0" fontId="0" fillId="0" borderId="0" xfId="0" applyNumberFormat="1" applyAlignment="1">
      <alignment horizontal="center"/>
    </xf>
    <xf numFmtId="10" fontId="0" fillId="0" borderId="0" xfId="2" applyNumberFormat="1" applyFont="1"/>
  </cellXfs>
  <cellStyles count="3">
    <cellStyle name="Денежный" xfId="1" builtinId="4"/>
    <cellStyle name="Обычный" xfId="0" builtinId="0"/>
    <cellStyle name="Процентный" xfId="2" builtinId="5"/>
  </cellStyles>
  <dxfs count="24">
    <dxf>
      <font>
        <color auto="1"/>
      </font>
      <numFmt numFmtId="164" formatCode="_-[$$-409]* #,##0.00_ ;_-[$$-409]* \-#,##0.00\ ;_-[$$-409]* &quot;-&quot;??_ ;_-@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₽&quot;_-;\-* #,##0.00\ &quot;₽&quot;_-;_-* &quot;-&quot;??\ &quot;₽&quot;_-;_-@_-"/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[$$-409]* #,##0.00_ ;_-[$$-409]* \-#,##0.00\ ;_-[$$-409]* &quot;-&quot;??_ ;_-@_ "/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[$$-409]* #,##0.00_ ;_-[$$-409]* \-#,##0.00\ ;_-[$$-409]* &quot;-&quot;??_ ;_-@_ "/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[$$-409]* #,##0.00_ ;_-[$$-409]* \-#,##0.00\ ;_-[$$-409]* &quot;-&quot;??_ ;_-@_ "/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/>
        <right style="thin">
          <color theme="1"/>
        </right>
        <top style="thin">
          <color theme="1"/>
        </top>
        <bottom/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0" formatCode="General"/>
    </dxf>
    <dxf>
      <numFmt numFmtId="164" formatCode="_-[$$-409]* #,##0.00_ ;_-[$$-409]* \-#,##0.00\ ;_-[$$-409]* &quot;-&quot;??_ ;_-@_ "/>
    </dxf>
    <dxf>
      <numFmt numFmtId="34" formatCode="_-* #,##0.00\ &quot;₽&quot;_-;\-* #,##0.00\ &quot;₽&quot;_-;_-* &quot;-&quot;??\ &quot;₽&quot;_-;_-@_-"/>
    </dxf>
    <dxf>
      <numFmt numFmtId="0" formatCode="General"/>
    </dxf>
    <dxf>
      <numFmt numFmtId="34" formatCode="_-* #,##0.00\ &quot;₽&quot;_-;\-* #,##0.00\ &quot;₽&quot;_-;_-* &quot;-&quot;??\ &quot;₽&quot;_-;_-@_-"/>
    </dxf>
    <dxf>
      <numFmt numFmtId="34" formatCode="_-* #,##0.00\ &quot;₽&quot;_-;\-* #,##0.00\ &quot;₽&quot;_-;_-* &quot;-&quot;??\ &quot;₽&quot;_-;_-@_-"/>
    </dxf>
    <dxf>
      <numFmt numFmtId="164" formatCode="_-[$$-409]* #,##0.00_ ;_-[$$-409]* \-#,##0.00\ ;_-[$$-409]* &quot;-&quot;??_ ;_-@_ "/>
    </dxf>
    <dxf>
      <numFmt numFmtId="14" formatCode="0.00%"/>
    </dxf>
    <dxf>
      <numFmt numFmtId="34" formatCode="_-* #,##0.00\ &quot;₽&quot;_-;\-* #,##0.00\ &quot;₽&quot;_-;_-* &quot;-&quot;??\ &quot;₽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[$$-409]* #,##0.00_ ;_-[$$-409]* \-#,##0.00\ ;_-[$$-409]* &quot;-&quot;??_ ;_-@_ "/>
    </dxf>
    <dxf>
      <numFmt numFmtId="34" formatCode="_-* #,##0.00\ &quot;₽&quot;_-;\-* #,##0.00\ &quot;₽&quot;_-;_-* &quot;-&quot;??\ &quot;₽&quot;_-;_-@_-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73;&#1083;&#1080;&#1094;&#1072;%20&#1089;%20&#1074;&#1099;&#1074;&#1086;&#1076;&#1086;&#1084;%20&#1089;%20&#1089;&#1072;&#1081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Таблица с выводом с сайтов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id="1" name="Таблица1" displayName="Таблица1" ref="A1:M19" totalsRowShown="0">
  <autoFilter ref="A1:M19"/>
  <tableColumns count="13">
    <tableColumn id="1" name="Минимальная сумма(RUB)" dataDxfId="23"/>
    <tableColumn id="2" name="Минимальная сумма(USD)" dataDxfId="22" dataCellStyle="Денежный"/>
    <tableColumn id="3" name="Минимальная сумма(Points)" dataDxfId="21"/>
    <tableColumn id="4" name="Комиссия" dataDxfId="20"/>
    <tableColumn id="5" name="Курс(USD)" dataDxfId="19"/>
    <tableColumn id="6" name="Курс(RUB)"/>
    <tableColumn id="14" name="Курс(Points)"/>
    <tableColumn id="15" name="Итоговая сумма(с комиссией)(RUB)" dataDxfId="18"/>
    <tableColumn id="16" name="Итоговая сумма(с комиссией)(USD)" dataDxfId="17"/>
    <tableColumn id="17" name="Итоговая сумма(с комиссией)(Points)" dataDxfId="16">
      <calculatedColumnFormula>IF(Таблица1[[#This Row],[Минимальная сумма(Points)]]&gt;Таблица1[[#This Row],[Баланс(Points)]],Таблица1[[#This Row],[Минимальная сумма(Points)]]-Таблица1[[#This Row],[Баланс(Points)]],IF(AND(Лист2!I1&lt;0.1,(Лист2!I1+0.1)/Таблица1[[#This Row],[Курс(USD)]]*Таблица1[[#This Row],[Курс(Points)]]&gt;Таблица1[[#This Row],[Баланс(Points)]]),(Лист2!I1+0.1)/Таблица1[[#This Row],[Курс(USD)]]*Таблица1[[#This Row],[Курс(Points)]]-Таблица1[[#This Row],[Баланс(Points)]],(Лист2!I1+0.1)/Таблица1[[#This Row],[Курс(USD)]]*Таблица1[[#This Row],[Курс(Points)]]*INT(Таблица1[[#This Row],[Баланс(Points)]]/((Лист2!I1+0.1)/Таблица1[[#This Row],[Курс(USD)]]*Таблица1[[#This Row],[Курс(Points)]]))))</calculatedColumnFormula>
    </tableColumn>
    <tableColumn id="18" name="Баланс(RUB)" dataDxfId="15"/>
    <tableColumn id="19" name="Баланс(USD)" dataDxfId="14"/>
    <tableColumn id="20" name="Баланс(Points)" dataDxfId="1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1:J5" totalsRowShown="0" headerRowBorderDxfId="12" tableBorderDxfId="11" totalsRowBorderDxfId="10">
  <autoFilter ref="A1:J5"/>
  <tableColumns count="10">
    <tableColumn id="1" name="Сумма(USD)" dataDxfId="9" dataCellStyle="Денежный"/>
    <tableColumn id="2" name="Сумма(RUB)" dataDxfId="8"/>
    <tableColumn id="3" name="Курс" dataDxfId="7"/>
    <tableColumn id="4" name="Куда зарабатывать" dataDxfId="6"/>
    <tableColumn id="5" name="Минимальная сумма(RUB)" dataDxfId="5" dataCellStyle="Денежный"/>
    <tableColumn id="6" name="Минимальная сумма(USD)" dataDxfId="4" dataCellStyle="Денежный"/>
    <tableColumn id="7" name="Осталось(RUB)" dataDxfId="3">
      <calculatedColumnFormula>Таблица2[[#This Row],[Минимальная сумма(RUB)]]-Таблица2[[#This Row],[Сумма(RUB)]]</calculatedColumnFormula>
    </tableColumn>
    <tableColumn id="8" name="Осталось(USD)" dataDxfId="2">
      <calculatedColumnFormula>Таблица2[[#This Row],[Минимальная сумма(USD)]]-Таблица2[[#This Row],[Сумма(USD)]]</calculatedColumnFormula>
    </tableColumn>
    <tableColumn id="9" name="До следующего десятка(RUB)" dataDxfId="1">
      <calculatedColumnFormula>IF(MOD(Таблица2[[#This Row],[Сумма(RUB)]],10)=0,Таблица2[[#This Row],[Сумма(RUB)]]+10,10-MOD(Таблица2[[#This Row],[Сумма(RUB)]],10))</calculatedColumnFormula>
    </tableColumn>
    <tableColumn id="10" name="До следующего десятка(USD)" dataDxfId="0">
      <calculatedColumnFormula>IF(MOD(Таблица2[[#This Row],[Сумма(USD)]],0.1)=0,Таблица2[[#This Row],[Сумма(USD)]]+0.1,0.1-MOD(Таблица2[[#This Row],[Сумма(USD)]],0.1))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/>
  <sheetViews>
    <sheetView tabSelected="1" workbookViewId="0">
      <selection activeCell="A2" sqref="A2:B5"/>
    </sheetView>
  </sheetViews>
  <sheetFormatPr defaultRowHeight="15" x14ac:dyDescent="0.25"/>
  <cols>
    <col min="1" max="9" width="12" bestFit="1" customWidth="1"/>
    <col min="10" max="10" width="14.42578125" bestFit="1" customWidth="1"/>
    <col min="11" max="13" width="13" bestFit="1" customWidth="1"/>
  </cols>
  <sheetData>
    <row r="1" spans="1:13" x14ac:dyDescent="0.25">
      <c r="A1" t="s">
        <v>5</v>
      </c>
      <c r="B1" t="s">
        <v>6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</row>
    <row r="2" spans="1:13" x14ac:dyDescent="0.25">
      <c r="A2" s="1">
        <f>Таблица1[[#This Row],[Минимальная сумма(USD)]]*Таблица1[[#This Row],[Курс(RUB)]]</f>
      </c>
      <c r="B2" s="2">
        <v>0.1</v>
      </c>
      <c r="C2" s="5">
        <f>INT(Таблица1[[#This Row],[Минимальная сумма(USD)]]*Таблица1[[#This Row],[Курс(Points)]])</f>
      </c>
      <c r="D2" s="2">
        <v>0.01</v>
      </c>
      <c r="E2" s="4">
        <v>1</v>
      </c>
      <c r="F2" s="1">
        <f>Таблица1[[#This Row],[Баланс(RUB)]]/Таблица1[[#This Row],[Баланс(USD)]]</f>
      </c>
      <c r="G2" s="8">
        <f>Таблица1[[#This Row],[Курс(USD)]]/E3*G3</f>
      </c>
      <c r="H2" s="1">
        <f>IF(Таблица1[[#This Row],[Минимальная сумма(RUB)]]&gt;Таблица1[[#This Row],[Баланс(RUB)]],Таблица1[[#This Row],[Минимальная сумма(RUB)]]-Таблица1[[#This Row],[Баланс(RUB)]],Таблица1[[#This Row],[Минимальная сумма(RUB)]]*((INT(Таблица1[[#This Row],[Баланс(RUB)]]/Таблица1[[#This Row],[Минимальная сумма(RUB)]]))+Таблица1[[#This Row],[Комиссия]]*Таблица1[[#This Row],[Курс(RUB)]]))</f>
      </c>
      <c r="I2" s="4">
        <f>IF(Таблица1[[#This Row],[Минимальная сумма(USD)]]&gt;Таблица1[[#This Row],[Баланс(USD)]], Таблица1[[#This Row],[Минимальная сумма(USD)]]-Таблица1[[#This Row],[Баланс(USD)]],Таблица1[[#This Row],[Минимальная сумма(USD)]]*INT(Таблица1[[#This Row],[Баланс(USD)]]/Таблица1[[#This Row],[Минимальная сумма(USD)]])-Таблица1[[#This Row],[Комиссия]])</f>
      </c>
      <c r="J2" s="5">
        <f>IF(Таблица1[[#This Row],[Минимальная сумма(Points)]]&gt;Таблица1[[#This Row],[Баланс(Points)]],Таблица1[[#This Row],[Минимальная сумма(Points)]]-Таблица1[[#This Row],[Баланс(Points)]],IF(AND(Лист2!I1&lt;0.1,(Лист2!I1+0.1)/Таблица1[[#This Row],[Курс(USD)]]*Таблица1[[#This Row],[Курс(Points)]]&gt;Таблица1[[#This Row],[Баланс(Points)]]),(Лист2!I1+0.1)/Таблица1[[#This Row],[Курс(USD)]]*Таблица1[[#This Row],[Курс(Points)]]-Таблица1[[#This Row],[Баланс(Points)]],(Лист2!I1+0.1)/Таблица1[[#This Row],[Курс(USD)]]*Таблица1[[#This Row],[Курс(Points)]]*INT(Таблица1[[#This Row],[Баланс(Points)]]/((Лист2!I1+0.1)/Таблица1[[#This Row],[Курс(USD)]]*Таблица1[[#This Row],[Курс(Points)]]))))</f>
      </c>
      <c r="K2" s="1">
        <v>4.24</v>
      </c>
      <c r="L2" s="4">
        <v>0.05834</v>
      </c>
      <c r="M2" s="5"/>
    </row>
    <row r="3" spans="1:13" x14ac:dyDescent="0.25">
      <c r="A3" s="1">
        <f>Таблица1[[#This Row],[Минимальная сумма(USD)]]*Таблица1[[#This Row],[Курс(RUB)]]</f>
      </c>
      <c r="B3" s="2">
        <f>Таблица1[[#This Row],[Минимальная сумма(Points)]]/Таблица1[[#This Row],[Курс(Points)]]*Таблица1[[#This Row],[Курс(USD)]]</f>
      </c>
      <c r="C3">
        <v>10000</v>
      </c>
      <c r="D3" s="6"/>
      <c r="E3" s="4">
        <v>0.01</v>
      </c>
      <c r="F3" s="7">
        <v>0.77</v>
      </c>
      <c r="G3">
        <v>100</v>
      </c>
      <c r="H3" s="1">
        <f>Таблица1[[#This Row],[Итоговая сумма(с комиссией)(USD)]]/Таблица1[[#This Row],[Курс(USD)]]*Таблица1[[#This Row],[Курс(RUB)]]</f>
      </c>
      <c r="I3" s="4">
        <f>IF(AND(Лист2!J2&lt;0.1,Таблица1[[#This Row],[Баланс(USD)]]&lt;Лист2!J2+0.1),Лист2!J2+0.1-Таблица1[[#This Row],[Баланс(USD)]],(Лист2!J2+0.1)*INT(Таблица1[[#This Row],[Баланс(USD)]]/(Лист2!J2+0.1)))</f>
      </c>
      <c r="J3" s="5">
        <f>IF(Таблица1[[#This Row],[Минимальная сумма(Points)]]&gt;Таблица1[[#This Row],[Баланс(Points)]],Таблица1[[#This Row],[Минимальная сумма(Points)]]-Таблица1[[#This Row],[Баланс(Points)]],IF(AND(Лист2!I2&lt;0.1,(Лист2!I2+0.1)/Таблица1[[#This Row],[Курс(USD)]]*Таблица1[[#This Row],[Курс(Points)]]&gt;Таблица1[[#This Row],[Баланс(Points)]]),(Лист2!I2+0.1)/Таблица1[[#This Row],[Курс(USD)]]*Таблица1[[#This Row],[Курс(Points)]]-Таблица1[[#This Row],[Баланс(Points)]],(Лист2!I2+0.1)/Таблица1[[#This Row],[Курс(USD)]]*Таблица1[[#This Row],[Курс(Points)]]*INT(Таблица1[[#This Row],[Баланс(Points)]]/((Лист2!I2+0.1)/Таблица1[[#This Row],[Курс(USD)]]*Таблица1[[#This Row],[Курс(Points)]]))))</f>
      </c>
      <c r="K3" s="1">
        <f>Таблица1[[#This Row],[Баланс(USD)]]*Таблица1[[#This Row],[Курс(RUB)]]</f>
      </c>
      <c r="L3" s="2">
        <f>Таблица1[[#This Row],[Баланс(Points)]]*Таблица1[[#This Row],[Курс(USD)]]/Таблица1[[#This Row],[Курс(Points)]]</f>
      </c>
      <c r="M3" s="5">
        <v>2780</v>
      </c>
    </row>
    <row r="4" spans="1:13" x14ac:dyDescent="0.25">
      <c r="A4" s="1">
        <f>Таблица1[[#This Row],[Минимальная сумма(USD)]]*Таблица1[[#This Row],[Курс(RUB)]]</f>
      </c>
      <c r="B4" s="2">
        <v>0.02</v>
      </c>
      <c r="C4" s="5">
        <f>INT(Таблица1[[#This Row],[Минимальная сумма(USD)]]*Таблица1[[#This Row],[Курс(Points)]])</f>
      </c>
      <c r="D4" s="4">
        <v>0.01</v>
      </c>
      <c r="E4" s="4">
        <v>1</v>
      </c>
      <c r="F4" s="1">
        <v>77.47</v>
      </c>
      <c r="G4" s="8">
        <f>Таблица1[[#This Row],[Курс(USD)]]/E3*G3</f>
      </c>
      <c r="H4" s="1">
        <f>Таблица1[[#This Row],[Итоговая сумма(с комиссией)(USD)]]*Таблица1[[#This Row],[Курс(RUB)]]+Таблица1[[#This Row],[Итоговая сумма(с комиссией)(USD)]]*Таблица1[[#This Row],[Курс(RUB)]]/100*Таблица1[[#This Row],[Комиссия]]</f>
      </c>
      <c r="I4" s="4">
        <f>IF(AND(Лист2!J2&lt;0.1,Таблица1[[#This Row],[Баланс(USD)]]&lt;Лист2!J2+0.1),Лист2!J2+0.1-Таблица1[[#This Row],[Баланс(USD)]],(Лист2!J2+0.1)*INT(Таблица1[[#This Row],[Баланс(USD)]]/(Лист2!J2+0.1)))</f>
      </c>
      <c r="J4" s="5">
        <f>IF(Таблица1[[#This Row],[Минимальная сумма(Points)]]&gt;Таблица1[[#This Row],[Баланс(Points)]],Таблица1[[#This Row],[Минимальная сумма(Points)]]-Таблица1[[#This Row],[Баланс(Points)]],IF(AND(Лист2!I3&lt;0.1,(Лист2!I3+0.1)/Таблица1[[#This Row],[Курс(USD)]]*Таблица1[[#This Row],[Курс(Points)]]&gt;Таблица1[[#This Row],[Баланс(Points)]]),(Лист2!I3+0.1)/Таблица1[[#This Row],[Курс(USD)]]*Таблица1[[#This Row],[Курс(Points)]]-Таблица1[[#This Row],[Баланс(Points)]],(Лист2!I3+0.1)/Таблица1[[#This Row],[Курс(USD)]]*Таблица1[[#This Row],[Курс(Points)]]*INT(Таблица1[[#This Row],[Баланс(Points)]]/((Лист2!I3+0.1)/Таблица1[[#This Row],[Курс(USD)]]*Таблица1[[#This Row],[Курс(Points)]]))))</f>
      </c>
      <c r="K4" s="1">
        <v>13.58</v>
      </c>
      <c r="L4" s="4">
        <f>Таблица1[[#This Row],[Баланс(RUB)]]/Таблица1[[#This Row],[Курс(RUB)]]</f>
      </c>
      <c r="M4" s="8"/>
    </row>
    <row r="5" spans="1:13" x14ac:dyDescent="0.25">
      <c r="A5" s="1">
        <v>50</v>
      </c>
      <c r="B5" s="2"/>
      <c r="D5" s="6">
        <v>0.07</v>
      </c>
      <c r="F5" s="7"/>
      <c r="H5" s="1">
        <f>IF(Таблица1[[#This Row],[Минимальная сумма(RUB)]]&gt;Таблица1[[#This Row],[Баланс(RUB)]],Таблица1[[#This Row],[Минимальная сумма(RUB)]]-Таблица1[[#This Row],[Баланс(RUB)]],Таблица1[[#This Row],[Минимальная сумма(RUB)]]*((INT(Таблица1[[#This Row],[Баланс(RUB)]]/Таблица1[[#This Row],[Минимальная сумма(RUB)]]))+Таблица1[[#This Row],[Комиссия]]))</f>
      </c>
      <c r="I5" s="4"/>
      <c r="J5" s="5"/>
      <c r="K5" s="1">
        <v>54.63964</v>
      </c>
      <c r="L5" s="4"/>
      <c r="M5" s="5"/>
    </row>
    <row r="6" spans="1:13" x14ac:dyDescent="0.25">
      <c r="A6" s="1">
        <v>100</v>
      </c>
      <c r="B6" s="2"/>
      <c r="D6" t="s" s="6">
        <v>0</v>
      </c>
      <c r="E6" s="4"/>
      <c r="H6" s="1">
        <f>IF(Таблица1[[#This Row],[Баланс(RUB)]]&lt;Таблица1[[#This Row],[Минимальная сумма(RUB)]],Таблица1[[#This Row],[Минимальная сумма(RUB)]]-Таблица1[[#This Row],[Баланс(RUB)]])</f>
      </c>
      <c r="I6" s="4"/>
      <c r="J6" s="5"/>
      <c r="K6" s="1">
        <v>53.56</v>
      </c>
      <c r="L6" s="4"/>
      <c r="M6" s="5"/>
    </row>
    <row r="7" spans="1:13" x14ac:dyDescent="0.25">
      <c r="A7" s="1">
        <v>507</v>
      </c>
      <c r="B7" s="2">
        <v>6.5</v>
      </c>
      <c r="D7" s="6"/>
      <c r="E7" s="4">
        <v>1</v>
      </c>
      <c r="F7" s="1">
        <f>Таблица1[[#This Row],[Минимальная сумма(RUB)]]/Таблица1[[#This Row],[Минимальная сумма(USD)]]</f>
      </c>
      <c r="H7" s="1">
        <f>IF(Таблица1[[#This Row],[Минимальная сумма(RUB)]]&gt;Таблица1[[#This Row],[Баланс(RUB)]],Таблица1[[#This Row],[Минимальная сумма(RUB)]]-Таблица1[[#This Row],[Баланс(RUB)]])</f>
      </c>
      <c r="I7" s="1"/>
      <c r="J7" s="5"/>
      <c r="K7" s="1">
        <v>397.0055</v>
      </c>
      <c r="L7" s="4"/>
      <c r="M7" s="5"/>
    </row>
    <row r="8" spans="1:13" x14ac:dyDescent="0.25">
      <c r="A8" s="1">
        <v>2</v>
      </c>
      <c r="B8" s="2"/>
      <c r="D8" s="6"/>
      <c r="E8" s="4">
        <v>0.01</v>
      </c>
      <c r="F8" s="7"/>
      <c r="H8" s="1">
        <v>10.69</v>
      </c>
      <c r="I8" s="4">
        <f>IF(AND(Лист2!J2&lt;0.1,Таблица1[[#This Row],[Баланс(USD)]]&lt;Лист2!J2+0.1),Лист2!J2+0.1-Таблица1[[#This Row],[Баланс(USD)]],(Лист2!J2+0.1)*INT(Таблица1[[#This Row],[Баланс(USD)]]/(Лист2!J2+0.1)))</f>
      </c>
      <c r="J8" s="5"/>
      <c r="K8" s="1">
        <v>8.31</v>
      </c>
      <c r="L8" s="4">
        <f>Таблица1[[#This Row],[Баланс(RUB)]]*Таблица1[[#This Row],[Курс(USD)]]</f>
      </c>
      <c r="M8" s="5"/>
    </row>
    <row r="9" spans="1:13" x14ac:dyDescent="0.25">
      <c r="A9" s="1">
        <v>10</v>
      </c>
      <c r="B9" s="2"/>
      <c r="D9" s="6"/>
      <c r="E9" s="4">
        <v>0.012</v>
      </c>
      <c r="H9" s="1">
        <f>Таблица1[[#This Row],[Итоговая сумма(с комиссией)(USD)]]/Таблица1[[#This Row],[Курс(USD)]]</f>
      </c>
      <c r="I9" s="4">
        <f>IF(AND(Лист2!J2&lt;0.1,Таблица1[[#This Row],[Баланс(USD)]]&lt;Лист2!J2+0.1),Лист2!J2+0.1-Таблица1[[#This Row],[Баланс(USD)]],(Лист2!J2+0.1)*INT(Таблица1[[#This Row],[Баланс(USD)]]/(Лист2!J2+0.1)))</f>
      </c>
      <c r="J9" s="5"/>
      <c r="K9" s="1">
        <v>12.732</v>
      </c>
      <c r="L9" s="4">
        <f>Таблица1[[#This Row],[Баланс(RUB)]]*Таблица1[[#This Row],[Курс(USD)]]</f>
      </c>
      <c r="M9" s="5"/>
    </row>
    <row r="10" spans="1:13" x14ac:dyDescent="0.25">
      <c r="A10" s="1">
        <v>5</v>
      </c>
      <c r="B10" s="2"/>
      <c r="D10" s="3"/>
      <c r="E10" s="4"/>
      <c r="H10" s="1">
        <f>IF(Таблица1[[#This Row],[Минимальная сумма(RUB)]]&gt;Таблица1[[#This Row],[Баланс(RUB)]],Таблица1[[#This Row],[Минимальная сумма(RUB)]]-Таблица1[[#This Row],[Баланс(RUB)]],IF(Таблица1[[#This Row],[Баланс(RUB)]]&lt;Лист2!H2,Лист2!H2-Таблица1[[#This Row],[Баланс(RUB)]],IF(AND(Лист2!H2&lt;1,Лист2!H2+10&gt;Таблица1[[#This Row],[Баланс(RUB)]]),Лист2!H2+10-Таблица1[[#This Row],[Баланс(RUB)]],INT(Таблица1[[#This Row],[Баланс(RUB)]]/Лист2!H2+10)+(INT(Таблица1[[#This Row],[Баланс(RUB)]]/Лист2!H2+10)/100))))</f>
      </c>
      <c r="I10" s="1"/>
      <c r="J10" s="5"/>
      <c r="K10" s="1">
        <v>1.598</v>
      </c>
      <c r="L10" s="4"/>
      <c r="M10" s="5"/>
    </row>
    <row r="11" spans="1:13" x14ac:dyDescent="0.25">
      <c r="A11" s="1">
        <v>5</v>
      </c>
      <c r="B11" s="2"/>
      <c r="D11" s="6">
        <v>0.03</v>
      </c>
      <c r="E11" s="4"/>
      <c r="H11" s="1">
        <f>IF(Таблица1[[#This Row],[Минимальная сумма(RUB)]]&gt;Таблица1[[#This Row],[Баланс(RUB)]],Таблица1[[#This Row],[Минимальная сумма(RUB)]]-Таблица1[[#This Row],[Баланс(RUB)]])</f>
      </c>
      <c r="I11" s="4"/>
      <c r="J11" s="5"/>
      <c r="K11" s="1">
        <v>3.99</v>
      </c>
      <c r="L11" s="4"/>
      <c r="M11" s="5"/>
    </row>
    <row r="12" spans="1:13" x14ac:dyDescent="0.25">
      <c r="A12" s="1">
        <v>2</v>
      </c>
      <c r="B12" s="2"/>
      <c r="D12" s="6">
        <v>0.05</v>
      </c>
      <c r="E12" s="4"/>
      <c r="H12" s="1">
        <f>IF(Таблица1[[#This Row],[Минимальная сумма(RUB)]]&gt;Таблица1[[#This Row],[Баланс(RUB)]],Таблица1[[#This Row],[Минимальная сумма(RUB)]]-Таблица1[[#This Row],[Баланс(RUB)]],IF(Таблица1[[#This Row],[Баланс(RUB)]]&lt;Лист2!H2,Лист2!H2-Таблица1[[#This Row],[Баланс(RUB)]],IF(AND(Лист2!H2&lt;1,Лист2!H2+10&gt;Таблица1[[#This Row],[Баланс(RUB)]]),Лист2!H2+10-Таблица1[[#This Row],[Баланс(RUB)]],INT(Таблица1[[#This Row],[Баланс(RUB)]]/Лист2!H2+10)+(INT(Таблица1[[#This Row],[Баланс(RUB)]]/Лист2!H2+10)/100*Таблица1[[#This Row],[Комиссия]]))))</f>
      </c>
      <c r="I12" s="1"/>
      <c r="J12" s="5"/>
      <c r="K12" s="1">
        <v>1.91</v>
      </c>
      <c r="L12" s="4"/>
      <c r="M12" s="5"/>
    </row>
    <row r="13" spans="1:13" x14ac:dyDescent="0.25">
      <c r="A13" s="1">
        <v>5</v>
      </c>
      <c r="B13" s="2"/>
      <c r="D13" s="6">
        <v>0.05</v>
      </c>
      <c r="E13" s="4"/>
      <c r="G13" s="1"/>
      <c r="H13" s="1">
        <f>IF(Таблица1[[#This Row],[Минимальная сумма(RUB)]]&gt;Таблица1[[#This Row],[Баланс(RUB)]],Таблица1[[#This Row],[Минимальная сумма(RUB)]]-Таблица1[[#This Row],[Баланс(RUB)]],IF(Таблица1[[#This Row],[Баланс(RUB)]]&lt;Лист2!H2,Лист2!H2-Таблица1[[#This Row],[Баланс(RUB)]],IF(AND(Лист2!H2&lt;1,Лист2!H2+10&gt;Таблица1[[#This Row],[Баланс(RUB)]]),Лист2!H2+10-Таблица1[[#This Row],[Баланс(RUB)]],INT(Таблица1[[#This Row],[Баланс(RUB)]]/Лист2!H2+10)+(INT(Таблица1[[#This Row],[Баланс(RUB)]]/Лист2!H2+10)/100*Таблица1[[#This Row],[Комиссия]]))))</f>
      </c>
      <c r="I13" s="1"/>
      <c r="J13" s="5"/>
      <c r="K13" s="1">
        <v>9.6366</v>
      </c>
      <c r="L13" s="4"/>
      <c r="M13" s="5"/>
    </row>
    <row r="14" spans="1:13" x14ac:dyDescent="0.25">
      <c r="A14" s="1">
        <v>5</v>
      </c>
      <c r="B14" s="2"/>
      <c r="D14" s="6"/>
      <c r="E14" s="4"/>
      <c r="H14" s="1">
        <f>IF(Таблица1[[#This Row],[Минимальная сумма(RUB)]]&gt;Таблица1[[#This Row],[Баланс(RUB)]],Таблица1[[#This Row],[Минимальная сумма(RUB)]]-Таблица1[[#This Row],[Баланс(RUB)]])</f>
      </c>
      <c r="I14" s="1"/>
      <c r="J14" s="5"/>
      <c r="K14" s="1">
        <v>1.1114</v>
      </c>
      <c r="L14" s="4"/>
      <c r="M14" s="5"/>
    </row>
    <row r="15" spans="1:13" x14ac:dyDescent="0.25">
      <c r="A15" s="1">
        <v>5</v>
      </c>
      <c r="B15" s="2"/>
      <c r="D15" s="6"/>
      <c r="E15" s="4"/>
      <c r="H15" s="1">
        <f>IF(Таблица1[[#This Row],[Минимальная сумма(RUB)]]&gt;Таблица1[[#This Row],[Баланс(RUB)]],Таблица1[[#This Row],[Минимальная сумма(RUB)]]-Таблица1[[#This Row],[Баланс(RUB)]])</f>
      </c>
      <c r="I15" s="4"/>
      <c r="J15" s="5"/>
      <c r="K15" s="1">
        <v>2.403</v>
      </c>
      <c r="L15" s="4"/>
      <c r="M15" s="5"/>
    </row>
    <row r="16" spans="1:13" x14ac:dyDescent="0.25">
      <c r="A16" s="1">
        <v>3</v>
      </c>
      <c r="B16" s="2"/>
      <c r="D16" s="6">
        <v>0.04</v>
      </c>
      <c r="E16" s="4"/>
      <c r="H16" s="1">
        <f>IF(Таблица1[[#This Row],[Минимальная сумма(RUB)]]&gt;Таблица1[[#This Row],[Баланс(RUB)]],Таблица1[[#This Row],[Минимальная сумма(RUB)]]-Таблица1[[#This Row],[Баланс(RUB)]],Таблица1[[#This Row],[Минимальная сумма(RUB)]]*INT(Таблица1[[#This Row],[Баланс(RUB)]]/Таблица1[[#This Row],[Минимальная сумма(RUB)]])+(Таблица1[[#This Row],[Минимальная сумма(RUB)]]*INT(Таблица1[[#This Row],[Баланс(RUB)]]/Таблица1[[#This Row],[Минимальная сумма(RUB)]])/100*Таблица1[[#This Row],[Комиссия]]))</f>
      </c>
      <c r="I16" s="1"/>
      <c r="J16" s="5"/>
      <c r="K16" s="1">
        <v>2.61</v>
      </c>
      <c r="L16" s="4"/>
      <c r="M16" s="5"/>
    </row>
    <row r="17" spans="1:13" x14ac:dyDescent="0.25">
      <c r="A17" s="1">
        <v>5</v>
      </c>
      <c r="B17" s="2"/>
      <c r="D17" s="3"/>
      <c r="E17" s="4"/>
      <c r="H17" s="1">
        <f>IF(Таблица1[[#This Row],[Минимальная сумма(RUB)]]&gt;Таблица1[[#This Row],[Баланс(RUB)]],Таблица1[[#This Row],[Минимальная сумма(RUB)]]-Таблица1[[#This Row],[Баланс(RUB)]])</f>
      </c>
      <c r="I17" s="1"/>
      <c r="J17" s="5"/>
      <c r="K17" s="1">
        <v>3.61</v>
      </c>
      <c r="L17" s="4"/>
      <c r="M17" s="5"/>
    </row>
    <row r="18" spans="1:13" x14ac:dyDescent="0.25">
      <c r="A18" s="1">
        <v>5</v>
      </c>
      <c r="B18" s="2"/>
      <c r="D18" s="6"/>
      <c r="E18" s="4"/>
      <c r="H18" s="1">
        <f>IF(Таблица1[[#This Row],[Минимальная сумма(RUB)]]&gt;Таблица1[[#This Row],[Баланс(RUB)]],Таблица1[[#This Row],[Минимальная сумма(RUB)]]-Таблица1[[#This Row],[Баланс(RUB)]])</f>
      </c>
      <c r="I18" s="1"/>
      <c r="J18" s="5"/>
      <c r="K18" s="1"/>
      <c r="L18" s="4"/>
      <c r="M18" s="5"/>
    </row>
    <row r="19" spans="1:13" x14ac:dyDescent="0.25">
      <c r="A19" s="1">
        <v>3</v>
      </c>
      <c r="B19" s="2"/>
      <c r="D19" s="11">
        <v>0.07</v>
      </c>
      <c r="E19" s="4"/>
      <c r="H19" s="1">
        <f>IF(Таблица1[[#This Row],[Минимальная сумма(RUB)]]&gt;Таблица1[[#This Row],[Баланс(RUB)]],Таблица1[[#This Row],[Минимальная сумма(RUB)]]-Таблица1[[#This Row],[Баланс(RUB)]],IF(Таблица1[[#This Row],[Баланс(RUB)]]&lt;Лист2!H2,Лист2!H2-Таблица1[[#This Row],[Баланс(RUB)]],IF(AND(Лист2!H2&lt;1,Лист2!H2+10&gt;Таблица1[[#This Row],[Баланс(RUB)]]),Лист2!H2+10-Таблица1[[#This Row],[Баланс(RUB)]],(Лист2!H2+10)*INT(Таблица1[[#This Row],[Баланс(RUB)]]/(Лист2!H2+10))+((Лист2!H2+10)*INT(Таблица1[[#This Row],[Баланс(RUB)]]/(Лист2!H2+10))/100*Таблица1[[#This Row],[Комиссия]]))))</f>
      </c>
      <c r="I19" s="1"/>
      <c r="J19" s="5"/>
      <c r="K19" s="1">
        <v>16.34</v>
      </c>
      <c r="L19" s="4"/>
      <c r="M19" s="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/>
  <sheetViews>
    <sheetView workbookViewId="0">
      <selection activeCell="A5" sqref="A5"/>
    </sheetView>
  </sheetViews>
  <sheetFormatPr defaultRowHeight="15" x14ac:dyDescent="0.25"/>
  <cols>
    <col min="1" max="2" width="14.7109375" bestFit="1" customWidth="1"/>
    <col min="3" max="3" width="8.5703125" bestFit="1" customWidth="1"/>
    <col min="4" max="4" width="20.85546875" bestFit="1" customWidth="1"/>
    <col min="5" max="6" width="28.5703125" bestFit="1" customWidth="1"/>
    <col min="7" max="8" width="16.85546875" bestFit="1" customWidth="1"/>
    <col min="9" max="10" width="31.28515625" bestFit="1" customWidth="1"/>
  </cols>
  <sheetData>
    <row r="1" spans="1:10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</row>
    <row r="2" spans="1:10" x14ac:dyDescent="0.25">
      <c r="A2" s="2">
        <v>1.61</v>
      </c>
      <c r="B2" s="1">
        <f>Таблица2[[#This Row],[Сумма(USD)]]*Таблица2[[#This Row],[Курс]]</f>
      </c>
      <c r="C2" s="1">
        <v>76.48</v>
      </c>
      <c r="D2" s="5"/>
      <c r="E2" s="1">
        <f>Таблица2[[#This Row],[Минимальная сумма(USD)]]*Таблица2[[#This Row],[Курс]]</f>
      </c>
      <c r="F2" s="2">
        <v>3</v>
      </c>
      <c r="G2" s="1">
        <f>Таблица2[[#This Row],[Минимальная сумма(RUB)]]-Таблица2[[#This Row],[Сумма(RUB)]]</f>
      </c>
      <c r="H2" s="4">
        <f>Таблица2[[#This Row],[Минимальная сумма(USD)]]-Таблица2[[#This Row],[Сумма(USD)]]</f>
      </c>
      <c r="I2" s="1">
        <f>IF(MOD(Таблица2[[#This Row],[Сумма(RUB)]],10)=0,Таблица2[[#This Row],[Сумма(RUB)]]+10,10-MOD(Таблица2[[#This Row],[Сумма(RUB)]],10))</f>
      </c>
      <c r="J2" s="9">
        <f>IF(MOD(Таблица2[[#This Row],[Сумма(USD)]],0.1)=0,Таблица2[[#This Row],[Сумма(USD)]]+0.1,0.1-MOD(Таблица2[[#This Row],[Сумма(USD)]],0.1))</f>
      </c>
    </row>
    <row r="3" spans="1:10" x14ac:dyDescent="0.25">
      <c r="A3" s="4">
        <v>0.73</v>
      </c>
      <c r="B3" s="1">
        <f>Таблица2[[#This Row],[Сумма(USD)]]*Таблица2[[#This Row],[Курс]]</f>
      </c>
      <c r="C3" s="1">
        <v>76.48</v>
      </c>
      <c r="D3" s="10"/>
      <c r="E3" s="1">
        <f>Таблица2[[#This Row],[Минимальная сумма(USD)]]*Таблица2[[#This Row],[Курс]]</f>
      </c>
      <c r="F3" s="2">
        <v>1</v>
      </c>
      <c r="G3" s="1">
        <f>Таблица2[[#This Row],[Минимальная сумма(RUB)]]-Таблица2[[#This Row],[Сумма(RUB)]]</f>
      </c>
      <c r="H3" s="4">
        <f>Таблица2[[#This Row],[Минимальная сумма(USD)]]-Таблица2[[#This Row],[Сумма(USD)]]</f>
      </c>
      <c r="I3" s="1">
        <f>IF(MOD(Таблица2[[#This Row],[Сумма(RUB)]],10)=0,Таблица2[[#This Row],[Сумма(RUB)]]+10,10-MOD(Таблица2[[#This Row],[Сумма(RUB)]],10))</f>
      </c>
      <c r="J3" s="9">
        <f>IF(MOD(Таблица2[[#This Row],[Сумма(USD)]],0.1)=0,Таблица2[[#This Row],[Сумма(USD)]]+0.1,0.1-MOD(Таблица2[[#This Row],[Сумма(USD)]],0.1))</f>
      </c>
    </row>
    <row r="4" spans="1:10" x14ac:dyDescent="0.25">
      <c r="A4" s="4">
        <f>Таблица2[[#This Row],[Сумма(RUB)]]/Таблица2[[#This Row],[Курс]]</f>
      </c>
      <c r="B4" s="1">
        <v>73.04</v>
      </c>
      <c r="C4" s="1">
        <v>76.48</v>
      </c>
      <c r="D4" s="5"/>
      <c r="E4" s="1">
        <v>100</v>
      </c>
      <c r="F4" s="2">
        <f>[1]!Таблица13[[#This Row],[Минимальная сумма(RUB)]]/[1]!Таблица13[[#This Row],[Курс]]</f>
      </c>
      <c r="G4" s="1">
        <f>Таблица2[[#This Row],[Минимальная сумма(RUB)]]-Таблица2[[#This Row],[Сумма(RUB)]]</f>
      </c>
      <c r="H4" s="4">
        <f>Таблица2[[#This Row],[Минимальная сумма(USD)]]-Таблица2[[#This Row],[Сумма(USD)]]</f>
      </c>
      <c r="I4" s="1">
        <f>IF(MOD(Таблица2[[#This Row],[Сумма(RUB)]],10)=0,Таблица2[[#This Row],[Сумма(RUB)]]+10,10-MOD(Таблица2[[#This Row],[Сумма(RUB)]],10))</f>
      </c>
      <c r="J4" s="9">
        <f>IF(MOD(Таблица2[[#This Row],[Сумма(USD)]],0.1)=0,Таблица2[[#This Row],[Сумма(USD)]]+0.1,0.1-MOD(Таблица2[[#This Row],[Сумма(USD)]],0.1))</f>
      </c>
    </row>
    <row r="5" spans="1:10" x14ac:dyDescent="0.25">
      <c r="A5" s="4">
        <v>4.65866871</v>
      </c>
      <c r="B5" s="1">
        <f>Таблица2[[#This Row],[Сумма(USD)]]*Таблица2[[#This Row],[Курс]]</f>
      </c>
      <c r="C5" s="1">
        <v>76.48</v>
      </c>
      <c r="D5" s="10"/>
      <c r="E5" s="1">
        <f>Таблица2[[#This Row],[Минимальная сумма(USD)]]*Таблица2[[#This Row],[Курс]]</f>
      </c>
      <c r="F5" s="2">
        <v>8</v>
      </c>
      <c r="G5" s="1">
        <f>Таблица2[[#This Row],[Минимальная сумма(RUB)]]-Таблица2[[#This Row],[Сумма(RUB)]]</f>
      </c>
      <c r="H5" s="4">
        <f>Таблица2[[#This Row],[Минимальная сумма(USD)]]-Таблица2[[#This Row],[Сумма(USD)]]</f>
      </c>
      <c r="I5" s="1">
        <f>IF(MOD(Таблица2[[#This Row],[Сумма(RUB)]],10)=0,Таблица2[[#This Row],[Сумма(RUB)]]+10,10-MOD(Таблица2[[#This Row],[Сумма(RUB)]],10))</f>
      </c>
      <c r="J5" s="9">
        <f>IF(MOD(Таблица2[[#This Row],[Сумма(USD)]],0.1)=0,Таблица2[[#This Row],[Сумма(USD)]]+0.1,0.1-MOD(Таблица2[[#This Row],[Сумма(USD)]],0.1))</f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2026-03-04T14:13:29Z</dcterms:modified>
</cp:coreProperties>
</file>